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 activeTab="1"/>
  </bookViews>
  <sheets>
    <sheet name="ReadMe" sheetId="38" r:id="rId1"/>
    <sheet name="Models_Inputs_Outputs" sheetId="39" r:id="rId2"/>
    <sheet name="Model" sheetId="40" r:id="rId3"/>
  </sheets>
  <calcPr calcId="144525"/>
</workbook>
</file>

<file path=xl/calcChain.xml><?xml version="1.0" encoding="utf-8"?>
<calcChain xmlns="http://schemas.openxmlformats.org/spreadsheetml/2006/main">
  <c r="H11" i="40" l="1"/>
  <c r="B11" i="40"/>
  <c r="L4" i="40"/>
  <c r="M4" i="40"/>
  <c r="B15" i="40" s="1"/>
  <c r="N4" i="40"/>
  <c r="B16" i="40" s="1"/>
  <c r="O4" i="40"/>
  <c r="C16" i="40" s="1"/>
  <c r="P4" i="40"/>
  <c r="Q4" i="40"/>
  <c r="R4" i="40"/>
  <c r="S4" i="40"/>
  <c r="T4" i="40"/>
  <c r="U4" i="40"/>
  <c r="V4" i="40"/>
  <c r="W4" i="40"/>
  <c r="M3" i="40"/>
  <c r="N3" i="40"/>
  <c r="O3" i="40"/>
  <c r="P3" i="40"/>
  <c r="Q3" i="40"/>
  <c r="R3" i="40"/>
  <c r="S3" i="40"/>
  <c r="T3" i="40"/>
  <c r="U3" i="40"/>
  <c r="V3" i="40"/>
  <c r="W3" i="40"/>
  <c r="L3" i="40"/>
  <c r="B9" i="39" l="1"/>
  <c r="C10" i="39"/>
  <c r="E16" i="40"/>
  <c r="D16" i="40"/>
  <c r="F16" i="40"/>
  <c r="F10" i="39" s="1"/>
  <c r="K16" i="40"/>
  <c r="B10" i="39"/>
  <c r="C15" i="40"/>
  <c r="K15" i="40" s="1"/>
  <c r="C14" i="40"/>
  <c r="C9" i="39"/>
  <c r="F15" i="40"/>
  <c r="F9" i="39" s="1"/>
  <c r="E15" i="40"/>
  <c r="D15" i="40"/>
  <c r="B14" i="40"/>
  <c r="E10" i="39" l="1"/>
  <c r="H16" i="40"/>
  <c r="H10" i="39" s="1"/>
  <c r="I16" i="40"/>
  <c r="K14" i="40"/>
  <c r="C8" i="39"/>
  <c r="E14" i="40"/>
  <c r="D14" i="40"/>
  <c r="D8" i="39" s="1"/>
  <c r="D10" i="39"/>
  <c r="G16" i="40"/>
  <c r="G10" i="39" s="1"/>
  <c r="E9" i="39"/>
  <c r="I15" i="40"/>
  <c r="H15" i="40"/>
  <c r="H9" i="39" s="1"/>
  <c r="D9" i="39"/>
  <c r="G15" i="40"/>
  <c r="G9" i="39" s="1"/>
  <c r="B8" i="39"/>
  <c r="F14" i="40"/>
  <c r="F8" i="39" s="1"/>
  <c r="G14" i="40"/>
  <c r="G8" i="39" s="1"/>
  <c r="H14" i="40"/>
  <c r="H8" i="39" s="1"/>
  <c r="E8" i="39" l="1"/>
  <c r="I14" i="40"/>
</calcChain>
</file>

<file path=xl/sharedStrings.xml><?xml version="1.0" encoding="utf-8"?>
<sst xmlns="http://schemas.openxmlformats.org/spreadsheetml/2006/main" count="79" uniqueCount="36">
  <si>
    <t>M2V</t>
  </si>
  <si>
    <t>CPI</t>
  </si>
  <si>
    <t>Industrial Output</t>
  </si>
  <si>
    <t>Intercept</t>
  </si>
  <si>
    <t>GDP</t>
  </si>
  <si>
    <t>S&amp;P500</t>
  </si>
  <si>
    <t>Gold</t>
  </si>
  <si>
    <t>SP500</t>
  </si>
  <si>
    <t>M2</t>
  </si>
  <si>
    <t>BAA-10Y</t>
  </si>
  <si>
    <t>Error</t>
  </si>
  <si>
    <t>Unemplyment</t>
  </si>
  <si>
    <t>10Y</t>
  </si>
  <si>
    <t>To use the model inputs the macro economic data on the sheet: Models_Inputs_Outputs.</t>
  </si>
  <si>
    <t>A link to these data is provided above the input name value.</t>
  </si>
  <si>
    <t>The values coming out from the model are automatically displayed as soon as the input data are updated.</t>
  </si>
  <si>
    <t xml:space="preserve">The sheet Model contains the actual models. It is locked for editing and blacked on pourpose. </t>
  </si>
  <si>
    <t>DISCLAIMER:</t>
  </si>
  <si>
    <t>By using this file it is acknowledged that Alpha Growth Capital IS NOT RESPONSIBLE of: 1) any financial loss associated with the use of the model 2) the model accuracy</t>
  </si>
  <si>
    <t>Accuracy</t>
  </si>
  <si>
    <t>Model Output</t>
  </si>
  <si>
    <t>Current Value</t>
  </si>
  <si>
    <t>Estimated Value</t>
  </si>
  <si>
    <t>Upper Bound Estimate</t>
  </si>
  <si>
    <t>Link to data</t>
  </si>
  <si>
    <t>Click</t>
  </si>
  <si>
    <t>Variation vs. Estimate</t>
  </si>
  <si>
    <t>Variation vs. Lower Bound</t>
  </si>
  <si>
    <t>Variation vs. Upper Bound</t>
  </si>
  <si>
    <t>Lower Bound Estimate</t>
  </si>
  <si>
    <t>Estimate Multiplier</t>
  </si>
  <si>
    <t>Unemployment</t>
  </si>
  <si>
    <t>Macroeconomic Inputs of US Economy</t>
  </si>
  <si>
    <t>Commercial &amp; Industrial Loans</t>
  </si>
  <si>
    <t>Deposits</t>
  </si>
  <si>
    <t>10Y Yiel US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</si>
</sst>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6" formatCode="0.0000"/>
    <numFmt numFmtId="170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33" borderId="0" xfId="0" applyFill="1"/>
    <xf numFmtId="166" fontId="0" fillId="33" borderId="0" xfId="0" applyNumberFormat="1" applyFill="1"/>
    <xf numFmtId="10" fontId="0" fillId="33" borderId="0" xfId="0" applyNumberFormat="1" applyFill="1"/>
    <xf numFmtId="10" fontId="0" fillId="33" borderId="0" xfId="2" applyNumberFormat="1" applyFont="1" applyFill="1"/>
    <xf numFmtId="0" fontId="0" fillId="0" borderId="10" xfId="0" applyBorder="1"/>
    <xf numFmtId="0" fontId="0" fillId="0" borderId="0" xfId="0" applyBorder="1"/>
    <xf numFmtId="0" fontId="0" fillId="0" borderId="11" xfId="0" applyBorder="1"/>
    <xf numFmtId="10" fontId="0" fillId="0" borderId="0" xfId="2" applyNumberFormat="1" applyFont="1" applyBorder="1"/>
    <xf numFmtId="10" fontId="0" fillId="0" borderId="11" xfId="2" applyNumberFormat="1" applyFont="1" applyBorder="1"/>
    <xf numFmtId="0" fontId="0" fillId="0" borderId="12" xfId="0" applyBorder="1"/>
    <xf numFmtId="10" fontId="0" fillId="0" borderId="13" xfId="2" applyNumberFormat="1" applyFont="1" applyBorder="1"/>
    <xf numFmtId="10" fontId="0" fillId="0" borderId="14" xfId="2" applyNumberFormat="1" applyFont="1" applyBorder="1"/>
    <xf numFmtId="0" fontId="20" fillId="0" borderId="0" xfId="46" applyBorder="1"/>
    <xf numFmtId="0" fontId="20" fillId="0" borderId="11" xfId="46" applyBorder="1"/>
    <xf numFmtId="43" fontId="0" fillId="0" borderId="13" xfId="47" applyFont="1" applyBorder="1"/>
    <xf numFmtId="43" fontId="0" fillId="0" borderId="14" xfId="47" applyFont="1" applyBorder="1"/>
    <xf numFmtId="170" fontId="0" fillId="0" borderId="0" xfId="47" applyNumberFormat="1" applyFont="1" applyBorder="1"/>
    <xf numFmtId="170" fontId="0" fillId="0" borderId="13" xfId="47" applyNumberFormat="1" applyFont="1" applyBorder="1"/>
    <xf numFmtId="0" fontId="15" fillId="34" borderId="10" xfId="0" applyFont="1" applyFill="1" applyBorder="1"/>
    <xf numFmtId="0" fontId="15" fillId="34" borderId="12" xfId="0" applyFont="1" applyFill="1" applyBorder="1"/>
    <xf numFmtId="0" fontId="21" fillId="34" borderId="15" xfId="0" applyFont="1" applyFill="1" applyBorder="1" applyAlignment="1">
      <alignment horizontal="center"/>
    </xf>
    <xf numFmtId="0" fontId="21" fillId="34" borderId="16" xfId="0" applyFont="1" applyFill="1" applyBorder="1" applyAlignment="1">
      <alignment horizontal="center"/>
    </xf>
    <xf numFmtId="0" fontId="21" fillId="34" borderId="17" xfId="0" applyFont="1" applyFill="1" applyBorder="1" applyAlignment="1">
      <alignment horizontal="center"/>
    </xf>
  </cellXfs>
  <cellStyles count="48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47" builtin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6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3" xfId="3"/>
    <cellStyle name="Normal 3 2" xfId="45"/>
    <cellStyle name="Note" xfId="18" builtinId="10" customBuiltin="1"/>
    <cellStyle name="Output" xfId="13" builtinId="21" customBuiltin="1"/>
    <cellStyle name="Percent" xfId="2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S&amp;P500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Market Value</c:v>
          </c:tx>
          <c:spPr>
            <a:solidFill>
              <a:srgbClr val="002060"/>
            </a:solidFill>
          </c:spPr>
          <c:invertIfNegative val="0"/>
          <c:val>
            <c:numRef>
              <c:f>Models_Inputs_Outputs!$B$8</c:f>
              <c:numCache>
                <c:formatCode>_(* #,##0.0_);_(* \(#,##0.0\);_(* "-"??_);_(@_)</c:formatCode>
                <c:ptCount val="1"/>
                <c:pt idx="0">
                  <c:v>4023.89</c:v>
                </c:pt>
              </c:numCache>
            </c:numRef>
          </c:val>
        </c:ser>
        <c:ser>
          <c:idx val="1"/>
          <c:order val="1"/>
          <c:tx>
            <c:v>Model</c:v>
          </c:tx>
          <c:spPr>
            <a:solidFill>
              <a:srgbClr val="0070C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Model!$K$14</c:f>
                <c:numCache>
                  <c:formatCode>General</c:formatCode>
                  <c:ptCount val="1"/>
                  <c:pt idx="0">
                    <c:v>63.83863012867414</c:v>
                  </c:pt>
                </c:numCache>
              </c:numRef>
            </c:plus>
            <c:minus>
              <c:numRef>
                <c:f>Model!$K$14</c:f>
                <c:numCache>
                  <c:formatCode>General</c:formatCode>
                  <c:ptCount val="1"/>
                  <c:pt idx="0">
                    <c:v>63.83863012867414</c:v>
                  </c:pt>
                </c:numCache>
              </c:numRef>
            </c:minus>
          </c:errBars>
          <c:val>
            <c:numRef>
              <c:f>Models_Inputs_Outputs!$C$8</c:f>
              <c:numCache>
                <c:formatCode>_(* #,##0.0_);_(* \(#,##0.0\);_(* "-"??_);_(@_)</c:formatCode>
                <c:ptCount val="1"/>
                <c:pt idx="0">
                  <c:v>3960.0513698713257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44166272"/>
        <c:axId val="146236544"/>
      </c:barChart>
      <c:catAx>
        <c:axId val="1441662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6236544"/>
        <c:crosses val="autoZero"/>
        <c:auto val="1"/>
        <c:lblAlgn val="ctr"/>
        <c:lblOffset val="100"/>
        <c:noMultiLvlLbl val="0"/>
      </c:catAx>
      <c:valAx>
        <c:axId val="14623654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none"/>
        <c:minorTickMark val="none"/>
        <c:tickLblPos val="nextTo"/>
        <c:crossAx val="14416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Gold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Market Value</c:v>
          </c:tx>
          <c:spPr>
            <a:solidFill>
              <a:srgbClr val="002060"/>
            </a:solidFill>
          </c:spPr>
          <c:invertIfNegative val="0"/>
          <c:val>
            <c:numRef>
              <c:f>Models_Inputs_Outputs!$B$9</c:f>
              <c:numCache>
                <c:formatCode>_(* #,##0.0_);_(* \(#,##0.0\);_(* "-"??_);_(@_)</c:formatCode>
                <c:ptCount val="1"/>
                <c:pt idx="0">
                  <c:v>1938.8</c:v>
                </c:pt>
              </c:numCache>
            </c:numRef>
          </c:val>
        </c:ser>
        <c:ser>
          <c:idx val="1"/>
          <c:order val="1"/>
          <c:tx>
            <c:v>Model</c:v>
          </c:tx>
          <c:spPr>
            <a:solidFill>
              <a:srgbClr val="0070C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Model!$K$15</c:f>
                <c:numCache>
                  <c:formatCode>General</c:formatCode>
                  <c:ptCount val="1"/>
                  <c:pt idx="0">
                    <c:v>216.38161559895457</c:v>
                  </c:pt>
                </c:numCache>
              </c:numRef>
            </c:plus>
            <c:minus>
              <c:numRef>
                <c:f>Model!$K$15</c:f>
                <c:numCache>
                  <c:formatCode>General</c:formatCode>
                  <c:ptCount val="1"/>
                  <c:pt idx="0">
                    <c:v>216.38161559895457</c:v>
                  </c:pt>
                </c:numCache>
              </c:numRef>
            </c:minus>
          </c:errBars>
          <c:val>
            <c:numRef>
              <c:f>Models_Inputs_Outputs!$C$9</c:f>
              <c:numCache>
                <c:formatCode>_(* #,##0.0_);_(* \(#,##0.0\);_(* "-"??_);_(@_)</c:formatCode>
                <c:ptCount val="1"/>
                <c:pt idx="0">
                  <c:v>2155.1816155989545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47001728"/>
        <c:axId val="147003264"/>
      </c:barChart>
      <c:catAx>
        <c:axId val="14700172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7003264"/>
        <c:crosses val="autoZero"/>
        <c:auto val="1"/>
        <c:lblAlgn val="ctr"/>
        <c:lblOffset val="100"/>
        <c:noMultiLvlLbl val="0"/>
      </c:catAx>
      <c:valAx>
        <c:axId val="14700326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none"/>
        <c:minorTickMark val="none"/>
        <c:tickLblPos val="nextTo"/>
        <c:crossAx val="147001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Market Value</c:v>
          </c:tx>
          <c:spPr>
            <a:solidFill>
              <a:srgbClr val="002060"/>
            </a:solidFill>
          </c:spPr>
          <c:invertIfNegative val="0"/>
          <c:val>
            <c:numRef>
              <c:f>Models_Inputs_Outputs!$B$10</c:f>
              <c:numCache>
                <c:formatCode>_(* #,##0.0_);_(* \(#,##0.0\);_(* "-"??_);_(@_)</c:formatCode>
                <c:ptCount val="1"/>
                <c:pt idx="0">
                  <c:v>287.70800000000003</c:v>
                </c:pt>
              </c:numCache>
            </c:numRef>
          </c:val>
        </c:ser>
        <c:ser>
          <c:idx val="1"/>
          <c:order val="1"/>
          <c:tx>
            <c:v>Model</c:v>
          </c:tx>
          <c:spPr>
            <a:solidFill>
              <a:srgbClr val="0070C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Model!$K$16</c:f>
                <c:numCache>
                  <c:formatCode>General</c:formatCode>
                  <c:ptCount val="1"/>
                  <c:pt idx="0">
                    <c:v>2.8276562251142536</c:v>
                  </c:pt>
                </c:numCache>
              </c:numRef>
            </c:plus>
            <c:minus>
              <c:numRef>
                <c:f>Model!$K$16</c:f>
                <c:numCache>
                  <c:formatCode>General</c:formatCode>
                  <c:ptCount val="1"/>
                  <c:pt idx="0">
                    <c:v>2.8276562251142536</c:v>
                  </c:pt>
                </c:numCache>
              </c:numRef>
            </c:minus>
          </c:errBars>
          <c:val>
            <c:numRef>
              <c:f>Models_Inputs_Outputs!$C$10</c:f>
              <c:numCache>
                <c:formatCode>_(* #,##0.0_);_(* \(#,##0.0\);_(* "-"??_);_(@_)</c:formatCode>
                <c:ptCount val="1"/>
                <c:pt idx="0">
                  <c:v>284.88034377488577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46683008"/>
        <c:axId val="146684544"/>
      </c:barChart>
      <c:catAx>
        <c:axId val="146683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6684544"/>
        <c:crosses val="autoZero"/>
        <c:auto val="1"/>
        <c:lblAlgn val="ctr"/>
        <c:lblOffset val="100"/>
        <c:noMultiLvlLbl val="0"/>
      </c:catAx>
      <c:valAx>
        <c:axId val="14668454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none"/>
        <c:minorTickMark val="none"/>
        <c:tickLblPos val="nextTo"/>
        <c:crossAx val="146683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</xdr:row>
      <xdr:rowOff>33338</xdr:rowOff>
    </xdr:from>
    <xdr:to>
      <xdr:col>4</xdr:col>
      <xdr:colOff>104775</xdr:colOff>
      <xdr:row>26</xdr:row>
      <xdr:rowOff>61913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11</xdr:row>
      <xdr:rowOff>28575</xdr:rowOff>
    </xdr:from>
    <xdr:to>
      <xdr:col>7</xdr:col>
      <xdr:colOff>590550</xdr:colOff>
      <xdr:row>26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704850</xdr:colOff>
      <xdr:row>11</xdr:row>
      <xdr:rowOff>19050</xdr:rowOff>
    </xdr:from>
    <xdr:to>
      <xdr:col>11</xdr:col>
      <xdr:colOff>523875</xdr:colOff>
      <xdr:row>26</xdr:row>
      <xdr:rowOff>47625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fred.stlouisfed.org/series/GDP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fred.stlouisfed.org/series/CPIAUCSL" TargetMode="External"/><Relationship Id="rId7" Type="http://schemas.openxmlformats.org/officeDocument/2006/relationships/hyperlink" Target="https://fred.stlouisfed.org/series/INDPRO" TargetMode="External"/><Relationship Id="rId12" Type="http://schemas.openxmlformats.org/officeDocument/2006/relationships/hyperlink" Target="https://fred.stlouisfed.org/series/DGS10" TargetMode="External"/><Relationship Id="rId2" Type="http://schemas.openxmlformats.org/officeDocument/2006/relationships/hyperlink" Target="https://finance.yahoo.com/quote/GC%3DF?p=GC%3DF" TargetMode="External"/><Relationship Id="rId1" Type="http://schemas.openxmlformats.org/officeDocument/2006/relationships/hyperlink" Target="https://finance.yahoo.com/quote/%5EGSPC?p=%5EGSPC" TargetMode="External"/><Relationship Id="rId6" Type="http://schemas.openxmlformats.org/officeDocument/2006/relationships/hyperlink" Target="https://fred.stlouisfed.org/series/UNRATE" TargetMode="External"/><Relationship Id="rId11" Type="http://schemas.openxmlformats.org/officeDocument/2006/relationships/hyperlink" Target="https://fred.stlouisfed.org/series/DPSACBM027NBOG" TargetMode="External"/><Relationship Id="rId5" Type="http://schemas.openxmlformats.org/officeDocument/2006/relationships/hyperlink" Target="https://fred.stlouisfed.org/series/M2V" TargetMode="External"/><Relationship Id="rId10" Type="http://schemas.openxmlformats.org/officeDocument/2006/relationships/hyperlink" Target="https://fred.stlouisfed.org/series/BUSLOANS" TargetMode="External"/><Relationship Id="rId4" Type="http://schemas.openxmlformats.org/officeDocument/2006/relationships/hyperlink" Target="https://fred.stlouisfed.org/series/M2SL" TargetMode="External"/><Relationship Id="rId9" Type="http://schemas.openxmlformats.org/officeDocument/2006/relationships/hyperlink" Target="https://fred.stlouisfed.org/series/BAA10Y" TargetMode="External"/><Relationship Id="rId1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G18" sqref="G18"/>
    </sheetView>
  </sheetViews>
  <sheetFormatPr defaultRowHeight="14.4" x14ac:dyDescent="0.3"/>
  <sheetData>
    <row r="1" spans="1:16" x14ac:dyDescent="0.3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</row>
    <row r="2" spans="1:16" x14ac:dyDescent="0.3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</row>
    <row r="4" spans="1:16" x14ac:dyDescent="0.3">
      <c r="A4" s="1" t="s">
        <v>15</v>
      </c>
      <c r="B4" s="1"/>
      <c r="C4" s="1"/>
      <c r="D4" s="1"/>
      <c r="E4" s="1"/>
      <c r="F4" s="1"/>
      <c r="G4" s="1"/>
      <c r="H4" s="1"/>
      <c r="I4" s="1"/>
      <c r="J4" s="1"/>
    </row>
    <row r="6" spans="1:16" x14ac:dyDescent="0.3">
      <c r="A6" s="1" t="s">
        <v>16</v>
      </c>
      <c r="B6" s="1"/>
      <c r="C6" s="1"/>
      <c r="D6" s="1"/>
      <c r="E6" s="1"/>
      <c r="F6" s="1"/>
      <c r="G6" s="1"/>
      <c r="H6" s="1"/>
      <c r="I6" s="1"/>
      <c r="J6" s="1"/>
    </row>
    <row r="8" spans="1:16" x14ac:dyDescent="0.3">
      <c r="A8" s="3" t="s">
        <v>17</v>
      </c>
      <c r="B8" s="3"/>
    </row>
    <row r="9" spans="1:16" x14ac:dyDescent="0.3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</sheetData>
  <sheetProtection password="DD6A" sheet="1" objects="1" scenarios="1"/>
  <mergeCells count="6">
    <mergeCell ref="A6:J6"/>
    <mergeCell ref="A4:J4"/>
    <mergeCell ref="A2:J2"/>
    <mergeCell ref="A1:J1"/>
    <mergeCell ref="A9:P9"/>
    <mergeCell ref="A8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80" zoomScaleNormal="80" workbookViewId="0">
      <selection activeCell="G38" sqref="G38"/>
    </sheetView>
  </sheetViews>
  <sheetFormatPr defaultRowHeight="14.4" x14ac:dyDescent="0.3"/>
  <cols>
    <col min="1" max="1" width="20" bestFit="1" customWidth="1"/>
    <col min="2" max="2" width="13" bestFit="1" customWidth="1"/>
    <col min="3" max="3" width="15.109375" bestFit="1" customWidth="1"/>
    <col min="4" max="4" width="19.5546875" bestFit="1" customWidth="1"/>
    <col min="5" max="5" width="19.44140625" bestFit="1" customWidth="1"/>
    <col min="6" max="6" width="18.88671875" bestFit="1" customWidth="1"/>
    <col min="7" max="7" width="22.6640625" bestFit="1" customWidth="1"/>
    <col min="8" max="8" width="23.77734375" bestFit="1" customWidth="1"/>
    <col min="9" max="9" width="10" bestFit="1" customWidth="1"/>
    <col min="10" max="10" width="8" bestFit="1" customWidth="1"/>
    <col min="11" max="11" width="27.44140625" bestFit="1" customWidth="1"/>
    <col min="12" max="12" width="17.33203125" bestFit="1" customWidth="1"/>
    <col min="13" max="13" width="18.21875" bestFit="1" customWidth="1"/>
  </cols>
  <sheetData>
    <row r="1" spans="1:13" ht="15.6" x14ac:dyDescent="0.3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x14ac:dyDescent="0.3">
      <c r="A2" s="8" t="s">
        <v>24</v>
      </c>
      <c r="B2" s="16" t="s">
        <v>25</v>
      </c>
      <c r="C2" s="16" t="s">
        <v>25</v>
      </c>
      <c r="D2" s="16" t="s">
        <v>25</v>
      </c>
      <c r="E2" s="16" t="s">
        <v>25</v>
      </c>
      <c r="F2" s="16" t="s">
        <v>25</v>
      </c>
      <c r="G2" s="16" t="s">
        <v>25</v>
      </c>
      <c r="H2" s="16" t="s">
        <v>25</v>
      </c>
      <c r="I2" s="16" t="s">
        <v>25</v>
      </c>
      <c r="J2" s="16" t="s">
        <v>25</v>
      </c>
      <c r="K2" s="16" t="s">
        <v>25</v>
      </c>
      <c r="L2" s="16" t="s">
        <v>25</v>
      </c>
      <c r="M2" s="17" t="s">
        <v>25</v>
      </c>
    </row>
    <row r="3" spans="1:13" x14ac:dyDescent="0.3">
      <c r="A3" s="8"/>
      <c r="B3" s="9" t="s">
        <v>5</v>
      </c>
      <c r="C3" s="9" t="s">
        <v>6</v>
      </c>
      <c r="D3" s="9" t="s">
        <v>1</v>
      </c>
      <c r="E3" s="9" t="s">
        <v>8</v>
      </c>
      <c r="F3" s="9" t="s">
        <v>0</v>
      </c>
      <c r="G3" s="9" t="s">
        <v>31</v>
      </c>
      <c r="H3" s="9" t="s">
        <v>2</v>
      </c>
      <c r="I3" s="9" t="s">
        <v>4</v>
      </c>
      <c r="J3" s="9" t="s">
        <v>9</v>
      </c>
      <c r="K3" s="9" t="s">
        <v>33</v>
      </c>
      <c r="L3" s="9" t="s">
        <v>34</v>
      </c>
      <c r="M3" s="10" t="s">
        <v>35</v>
      </c>
    </row>
    <row r="4" spans="1:13" x14ac:dyDescent="0.3">
      <c r="A4" s="13"/>
      <c r="B4" s="18">
        <v>4023.89</v>
      </c>
      <c r="C4" s="18">
        <v>1938.8</v>
      </c>
      <c r="D4" s="18">
        <v>287.70800000000003</v>
      </c>
      <c r="E4" s="18">
        <v>21809.7</v>
      </c>
      <c r="F4" s="18">
        <v>1.1220000000000001</v>
      </c>
      <c r="G4" s="18">
        <v>3.6</v>
      </c>
      <c r="H4" s="18">
        <v>104.5853</v>
      </c>
      <c r="I4" s="18">
        <v>24382.683000000001</v>
      </c>
      <c r="J4" s="18">
        <v>2.06</v>
      </c>
      <c r="K4" s="18">
        <v>2520.2712000000001</v>
      </c>
      <c r="L4" s="18">
        <v>18228.72</v>
      </c>
      <c r="M4" s="19">
        <v>2.85</v>
      </c>
    </row>
    <row r="6" spans="1:13" ht="15.6" x14ac:dyDescent="0.3">
      <c r="A6" s="24" t="s">
        <v>20</v>
      </c>
      <c r="B6" s="25"/>
      <c r="C6" s="25"/>
      <c r="D6" s="25"/>
      <c r="E6" s="25"/>
      <c r="F6" s="25"/>
      <c r="G6" s="25"/>
      <c r="H6" s="26"/>
    </row>
    <row r="7" spans="1:13" x14ac:dyDescent="0.3">
      <c r="A7" s="8"/>
      <c r="B7" s="9" t="s">
        <v>21</v>
      </c>
      <c r="C7" s="9" t="s">
        <v>22</v>
      </c>
      <c r="D7" s="9" t="s">
        <v>29</v>
      </c>
      <c r="E7" s="9" t="s">
        <v>23</v>
      </c>
      <c r="F7" s="9" t="s">
        <v>26</v>
      </c>
      <c r="G7" s="9" t="s">
        <v>27</v>
      </c>
      <c r="H7" s="10" t="s">
        <v>28</v>
      </c>
    </row>
    <row r="8" spans="1:13" x14ac:dyDescent="0.3">
      <c r="A8" s="22" t="s">
        <v>5</v>
      </c>
      <c r="B8" s="20">
        <f>Model!B14</f>
        <v>4023.89</v>
      </c>
      <c r="C8" s="20">
        <f>Model!C14</f>
        <v>3960.0513698713257</v>
      </c>
      <c r="D8" s="20">
        <f>Model!D14</f>
        <v>3738.2884931585313</v>
      </c>
      <c r="E8" s="20">
        <f>Model!E14</f>
        <v>4181.8142465841202</v>
      </c>
      <c r="F8" s="11">
        <f>Model!F14</f>
        <v>-1.58649043906951E-2</v>
      </c>
      <c r="G8" s="11">
        <f>Model!G14</f>
        <v>-7.0976469744816195E-2</v>
      </c>
      <c r="H8" s="12">
        <f>Model!H14</f>
        <v>3.9246660963426105E-2</v>
      </c>
    </row>
    <row r="9" spans="1:13" x14ac:dyDescent="0.3">
      <c r="A9" s="22" t="s">
        <v>6</v>
      </c>
      <c r="B9" s="20">
        <f>Model!B15</f>
        <v>1938.8</v>
      </c>
      <c r="C9" s="20">
        <f>Model!C15</f>
        <v>2155.1816155989545</v>
      </c>
      <c r="D9" s="20">
        <f>Model!D15</f>
        <v>2053.8880796658036</v>
      </c>
      <c r="E9" s="20">
        <f>Model!E15</f>
        <v>2256.4751515321054</v>
      </c>
      <c r="F9" s="11">
        <f>Model!F15</f>
        <v>0.11160594986535721</v>
      </c>
      <c r="G9" s="11">
        <f>Model!G15</f>
        <v>5.9360470221685446E-2</v>
      </c>
      <c r="H9" s="12">
        <f>Model!H15</f>
        <v>0.16385142950902898</v>
      </c>
    </row>
    <row r="10" spans="1:13" x14ac:dyDescent="0.3">
      <c r="A10" s="23" t="s">
        <v>1</v>
      </c>
      <c r="B10" s="21">
        <f>Model!B16</f>
        <v>287.70800000000003</v>
      </c>
      <c r="C10" s="21">
        <f>Model!C16</f>
        <v>284.88034377488577</v>
      </c>
      <c r="D10" s="21">
        <f>Model!D16</f>
        <v>280.83504289328238</v>
      </c>
      <c r="E10" s="21">
        <f>Model!E16</f>
        <v>288.92564465648917</v>
      </c>
      <c r="F10" s="14">
        <f>Model!F16</f>
        <v>-9.828215500139903E-3</v>
      </c>
      <c r="G10" s="14">
        <f>Model!G16</f>
        <v>-2.3888654840037993E-2</v>
      </c>
      <c r="H10" s="15">
        <f>Model!H16</f>
        <v>4.2322238397580758E-3</v>
      </c>
    </row>
  </sheetData>
  <mergeCells count="2">
    <mergeCell ref="A6:H6"/>
    <mergeCell ref="A1:M1"/>
  </mergeCells>
  <hyperlinks>
    <hyperlink ref="B2" r:id="rId1"/>
    <hyperlink ref="C2" r:id="rId2"/>
    <hyperlink ref="D2" r:id="rId3"/>
    <hyperlink ref="E2" r:id="rId4"/>
    <hyperlink ref="F2" r:id="rId5"/>
    <hyperlink ref="G2" r:id="rId6"/>
    <hyperlink ref="H2" r:id="rId7"/>
    <hyperlink ref="I2" r:id="rId8"/>
    <hyperlink ref="J2" r:id="rId9"/>
    <hyperlink ref="K2" r:id="rId10"/>
    <hyperlink ref="L2" r:id="rId11"/>
    <hyperlink ref="M2" r:id="rId12"/>
  </hyperlinks>
  <pageMargins left="0.7" right="0.7" top="0.75" bottom="0.75" header="0.3" footer="0.3"/>
  <pageSetup orientation="portrait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zoomScale="60" zoomScaleNormal="60" workbookViewId="0">
      <selection sqref="A1:XFD1048576"/>
    </sheetView>
  </sheetViews>
  <sheetFormatPr defaultRowHeight="14.4" x14ac:dyDescent="0.3"/>
  <cols>
    <col min="1" max="1" width="16" style="4" bestFit="1" customWidth="1"/>
    <col min="2" max="2" width="13.88671875" style="4" bestFit="1" customWidth="1"/>
    <col min="3" max="3" width="17.109375" style="4" bestFit="1" customWidth="1"/>
    <col min="4" max="4" width="20.5546875" style="4" bestFit="1" customWidth="1"/>
    <col min="5" max="5" width="20.77734375" style="4" bestFit="1" customWidth="1"/>
    <col min="6" max="6" width="22.33203125" style="4" bestFit="1" customWidth="1"/>
    <col min="7" max="7" width="27" style="4" bestFit="1" customWidth="1"/>
    <col min="8" max="8" width="27.109375" style="4" bestFit="1" customWidth="1"/>
    <col min="9" max="11" width="8.88671875" style="4"/>
    <col min="12" max="12" width="19.5546875" style="4" bestFit="1" customWidth="1"/>
    <col min="13" max="13" width="10.33203125" style="4" bestFit="1" customWidth="1"/>
    <col min="14" max="14" width="9.5546875" style="4" bestFit="1" customWidth="1"/>
    <col min="15" max="15" width="11.44140625" style="4" bestFit="1" customWidth="1"/>
    <col min="16" max="16" width="6.5546875" style="4" bestFit="1" customWidth="1"/>
    <col min="17" max="17" width="14.88671875" style="4" bestFit="1" customWidth="1"/>
    <col min="18" max="18" width="17.6640625" style="4" bestFit="1" customWidth="1"/>
    <col min="19" max="19" width="11.77734375" style="4" bestFit="1" customWidth="1"/>
    <col min="20" max="20" width="9.77734375" style="4" bestFit="1" customWidth="1"/>
    <col min="21" max="21" width="13.109375" style="4" bestFit="1" customWidth="1"/>
    <col min="22" max="22" width="22" style="4" bestFit="1" customWidth="1"/>
    <col min="23" max="23" width="7.33203125" style="4" bestFit="1" customWidth="1"/>
    <col min="24" max="16384" width="8.88671875" style="4"/>
  </cols>
  <sheetData>
    <row r="1" spans="1:23" x14ac:dyDescent="0.3">
      <c r="A1" s="4" t="s">
        <v>5</v>
      </c>
      <c r="D1" s="4" t="s">
        <v>6</v>
      </c>
      <c r="E1" s="5"/>
      <c r="G1" s="4" t="s">
        <v>1</v>
      </c>
    </row>
    <row r="2" spans="1:23" x14ac:dyDescent="0.3">
      <c r="A2" s="4" t="s">
        <v>3</v>
      </c>
      <c r="B2" s="5">
        <v>0</v>
      </c>
      <c r="D2" s="4" t="s">
        <v>3</v>
      </c>
      <c r="E2" s="5">
        <v>136.96495858329999</v>
      </c>
      <c r="G2" s="4" t="s">
        <v>3</v>
      </c>
      <c r="H2" s="5">
        <v>0</v>
      </c>
    </row>
    <row r="3" spans="1:23" x14ac:dyDescent="0.3">
      <c r="A3" s="4" t="s">
        <v>2</v>
      </c>
      <c r="B3" s="5">
        <v>12.609136863998684</v>
      </c>
      <c r="D3" s="4" t="s">
        <v>7</v>
      </c>
      <c r="E3" s="5">
        <v>-0.51218723360281249</v>
      </c>
      <c r="G3" s="4" t="s">
        <v>8</v>
      </c>
      <c r="H3" s="5">
        <v>6.2792553888773237E-3</v>
      </c>
      <c r="L3" s="4" t="str">
        <f>Models_Inputs_Outputs!B3</f>
        <v>S&amp;P500</v>
      </c>
      <c r="M3" s="4" t="str">
        <f>Models_Inputs_Outputs!C3</f>
        <v>Gold</v>
      </c>
      <c r="N3" s="4" t="str">
        <f>Models_Inputs_Outputs!D3</f>
        <v>CPI</v>
      </c>
      <c r="O3" s="4" t="str">
        <f>Models_Inputs_Outputs!E3</f>
        <v>M2</v>
      </c>
      <c r="P3" s="4" t="str">
        <f>Models_Inputs_Outputs!F3</f>
        <v>M2V</v>
      </c>
      <c r="Q3" s="4" t="str">
        <f>Models_Inputs_Outputs!G3</f>
        <v>Unemployment</v>
      </c>
      <c r="R3" s="4" t="str">
        <f>Models_Inputs_Outputs!H3</f>
        <v>Industrial Output</v>
      </c>
      <c r="S3" s="4" t="str">
        <f>Models_Inputs_Outputs!I3</f>
        <v>GDP</v>
      </c>
      <c r="T3" s="4" t="str">
        <f>Models_Inputs_Outputs!J3</f>
        <v>BAA-10Y</v>
      </c>
      <c r="U3" s="4" t="str">
        <f>Models_Inputs_Outputs!K3</f>
        <v>Commercial &amp; Industrial Loans</v>
      </c>
      <c r="V3" s="4" t="str">
        <f>Models_Inputs_Outputs!L3</f>
        <v>Deposits</v>
      </c>
      <c r="W3" s="4" t="str">
        <f>Models_Inputs_Outputs!M3</f>
        <v>10Y Yiel US Treasury</v>
      </c>
    </row>
    <row r="4" spans="1:23" x14ac:dyDescent="0.3">
      <c r="A4" s="4" t="s">
        <v>8</v>
      </c>
      <c r="B4" s="5">
        <v>0.23385512647805462</v>
      </c>
      <c r="D4" s="4" t="s">
        <v>8</v>
      </c>
      <c r="E4" s="5">
        <v>0.20189640328813527</v>
      </c>
      <c r="G4" s="4" t="s">
        <v>0</v>
      </c>
      <c r="H4" s="5">
        <v>18.065171309178471</v>
      </c>
      <c r="L4" s="5">
        <f>Models_Inputs_Outputs!B4</f>
        <v>4023.89</v>
      </c>
      <c r="M4" s="5">
        <f>Models_Inputs_Outputs!C4</f>
        <v>1938.8</v>
      </c>
      <c r="N4" s="5">
        <f>Models_Inputs_Outputs!D4</f>
        <v>287.70800000000003</v>
      </c>
      <c r="O4" s="5">
        <f>Models_Inputs_Outputs!E4</f>
        <v>21809.7</v>
      </c>
      <c r="P4" s="5">
        <f>Models_Inputs_Outputs!F4</f>
        <v>1.1220000000000001</v>
      </c>
      <c r="Q4" s="5">
        <f>Models_Inputs_Outputs!G4</f>
        <v>3.6</v>
      </c>
      <c r="R4" s="5">
        <f>Models_Inputs_Outputs!H4</f>
        <v>104.5853</v>
      </c>
      <c r="S4" s="5">
        <f>Models_Inputs_Outputs!I4</f>
        <v>24382.683000000001</v>
      </c>
      <c r="T4" s="5">
        <f>Models_Inputs_Outputs!J4</f>
        <v>2.06</v>
      </c>
      <c r="U4" s="5">
        <f>Models_Inputs_Outputs!K4</f>
        <v>2520.2712000000001</v>
      </c>
      <c r="V4" s="5">
        <f>Models_Inputs_Outputs!L4</f>
        <v>18228.72</v>
      </c>
      <c r="W4" s="5">
        <f>Models_Inputs_Outputs!M4</f>
        <v>2.85</v>
      </c>
    </row>
    <row r="5" spans="1:23" x14ac:dyDescent="0.3">
      <c r="A5" s="4" t="s">
        <v>11</v>
      </c>
      <c r="B5" s="5">
        <v>-66.086487861185148</v>
      </c>
      <c r="D5" s="4" t="s">
        <v>1</v>
      </c>
      <c r="E5" s="5">
        <v>-1.1264832481389753</v>
      </c>
      <c r="G5" s="4" t="s">
        <v>11</v>
      </c>
      <c r="H5" s="5">
        <v>2.5740206089909949</v>
      </c>
    </row>
    <row r="6" spans="1:23" x14ac:dyDescent="0.3">
      <c r="A6" s="4" t="s">
        <v>1</v>
      </c>
      <c r="B6" s="5">
        <v>-12.301869036188466</v>
      </c>
      <c r="G6" s="4" t="s">
        <v>2</v>
      </c>
      <c r="H6" s="5">
        <v>1.2044035362484353</v>
      </c>
      <c r="L6" s="4" t="s">
        <v>30</v>
      </c>
      <c r="M6" s="4">
        <v>2</v>
      </c>
    </row>
    <row r="7" spans="1:23" x14ac:dyDescent="0.3">
      <c r="A7" s="4" t="s">
        <v>0</v>
      </c>
      <c r="B7" s="5">
        <v>415.60288592338736</v>
      </c>
      <c r="G7" s="4" t="s">
        <v>12</v>
      </c>
      <c r="H7" s="5">
        <v>-2.6550294879934513</v>
      </c>
    </row>
    <row r="8" spans="1:23" x14ac:dyDescent="0.3">
      <c r="A8" s="4" t="s">
        <v>4</v>
      </c>
      <c r="B8" s="5">
        <v>3.6795947967333223E-2</v>
      </c>
    </row>
    <row r="9" spans="1:23" x14ac:dyDescent="0.3">
      <c r="A9" s="4" t="s">
        <v>12</v>
      </c>
      <c r="B9" s="5">
        <v>-15.867376755616304</v>
      </c>
      <c r="K9" s="6"/>
    </row>
    <row r="11" spans="1:23" x14ac:dyDescent="0.3">
      <c r="A11" s="4" t="s">
        <v>19</v>
      </c>
      <c r="B11" s="6">
        <f>2.8%*M6</f>
        <v>5.5999999999999994E-2</v>
      </c>
      <c r="D11" s="4" t="s">
        <v>19</v>
      </c>
      <c r="E11" s="6">
        <v>4.7E-2</v>
      </c>
      <c r="G11" s="4" t="s">
        <v>19</v>
      </c>
      <c r="H11" s="6">
        <f>0.71%*M6</f>
        <v>1.4199999999999999E-2</v>
      </c>
    </row>
    <row r="13" spans="1:23" x14ac:dyDescent="0.3">
      <c r="B13" s="4" t="s">
        <v>21</v>
      </c>
      <c r="C13" s="4" t="s">
        <v>22</v>
      </c>
      <c r="D13" s="4" t="s">
        <v>29</v>
      </c>
      <c r="E13" s="4" t="s">
        <v>23</v>
      </c>
      <c r="F13" s="4" t="s">
        <v>26</v>
      </c>
      <c r="G13" s="4" t="s">
        <v>27</v>
      </c>
      <c r="H13" s="4" t="s">
        <v>28</v>
      </c>
      <c r="I13" s="4" t="s">
        <v>10</v>
      </c>
    </row>
    <row r="14" spans="1:23" x14ac:dyDescent="0.3">
      <c r="A14" s="4" t="s">
        <v>5</v>
      </c>
      <c r="B14" s="5">
        <f>L4</f>
        <v>4023.89</v>
      </c>
      <c r="C14" s="5">
        <f>B2+B3*R4+B4*O4+B5*Q4+B6*N4+B7*P4+B8*S4+B9*W4</f>
        <v>3960.0513698713257</v>
      </c>
      <c r="D14" s="5">
        <f>C14*(1-B11)</f>
        <v>3738.2884931585313</v>
      </c>
      <c r="E14" s="5">
        <f>C14*(1+B11)</f>
        <v>4181.8142465841202</v>
      </c>
      <c r="F14" s="7">
        <f>C14/$B14-1</f>
        <v>-1.58649043906951E-2</v>
      </c>
      <c r="G14" s="7">
        <f t="shared" ref="G14:H14" si="0">D14/$B14-1</f>
        <v>-7.0976469744816195E-2</v>
      </c>
      <c r="H14" s="7">
        <f t="shared" si="0"/>
        <v>3.9246660963426105E-2</v>
      </c>
      <c r="I14" s="5">
        <f>E14-C14</f>
        <v>221.76287671279442</v>
      </c>
      <c r="K14" s="4">
        <f>ABS(B14-C14)</f>
        <v>63.83863012867414</v>
      </c>
    </row>
    <row r="15" spans="1:23" x14ac:dyDescent="0.3">
      <c r="A15" s="4" t="s">
        <v>6</v>
      </c>
      <c r="B15" s="5">
        <f>M4</f>
        <v>1938.8</v>
      </c>
      <c r="C15" s="5">
        <f>E2+E3*L4+E4*O4+E5*N4</f>
        <v>2155.1816155989545</v>
      </c>
      <c r="D15" s="5">
        <f>C15*(1-E11)</f>
        <v>2053.8880796658036</v>
      </c>
      <c r="E15" s="5">
        <f>C15*(1+E11)</f>
        <v>2256.4751515321054</v>
      </c>
      <c r="F15" s="7">
        <f t="shared" ref="F15:F16" si="1">C15/$B15-1</f>
        <v>0.11160594986535721</v>
      </c>
      <c r="G15" s="7">
        <f t="shared" ref="G15:G16" si="2">D15/$B15-1</f>
        <v>5.9360470221685446E-2</v>
      </c>
      <c r="H15" s="7">
        <f t="shared" ref="H15:H16" si="3">E15/$B15-1</f>
        <v>0.16385142950902898</v>
      </c>
      <c r="I15" s="5">
        <f t="shared" ref="I15:I16" si="4">E15-C15</f>
        <v>101.29353593315091</v>
      </c>
      <c r="K15" s="4">
        <f t="shared" ref="K15:K16" si="5">ABS(B15-C15)</f>
        <v>216.38161559895457</v>
      </c>
    </row>
    <row r="16" spans="1:23" x14ac:dyDescent="0.3">
      <c r="A16" s="4" t="s">
        <v>1</v>
      </c>
      <c r="B16" s="5">
        <f>N4</f>
        <v>287.70800000000003</v>
      </c>
      <c r="C16" s="5">
        <f>H2+H3*O4+H4*P4+H5*Q4+H6*R4+H7*W4</f>
        <v>284.88034377488577</v>
      </c>
      <c r="D16" s="5">
        <f>C16*(1-H11)</f>
        <v>280.83504289328238</v>
      </c>
      <c r="E16" s="5">
        <f>C16*(1+H11)</f>
        <v>288.92564465648917</v>
      </c>
      <c r="F16" s="7">
        <f t="shared" si="1"/>
        <v>-9.828215500139903E-3</v>
      </c>
      <c r="G16" s="7">
        <f t="shared" si="2"/>
        <v>-2.3888654840037993E-2</v>
      </c>
      <c r="H16" s="7">
        <f t="shared" si="3"/>
        <v>4.2322238397580758E-3</v>
      </c>
      <c r="I16" s="5">
        <f t="shared" si="4"/>
        <v>4.0453008816033957</v>
      </c>
      <c r="K16" s="4">
        <f t="shared" si="5"/>
        <v>2.8276562251142536</v>
      </c>
    </row>
  </sheetData>
  <sheetProtection password="DD6A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Models_Inputs_Outputs</vt:lpstr>
      <vt:lpstr>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2022-05-15T16:41:28Z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65715968608856</vt:r8>
  </property>
</Properties>
</file>